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Зад1" sheetId="1" r:id="rId1"/>
    <sheet name="Зад2" sheetId="2" r:id="rId2"/>
    <sheet name="Зад3" sheetId="3" r:id="rId3"/>
    <sheet name="Зад4" sheetId="4" r:id="rId4"/>
    <sheet name="Зад5" sheetId="5" r:id="rId5"/>
    <sheet name="Зад6" sheetId="6" r:id="rId6"/>
    <sheet name="Зад7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<sst xmlns="http://schemas.openxmlformats.org/spreadsheetml/2006/main" count="65" uniqueCount="38">
  <si>
    <t>P</t>
  </si>
  <si>
    <t>T</t>
  </si>
  <si>
    <t>t</t>
  </si>
  <si>
    <t>А0 (Сумма вклада)</t>
  </si>
  <si>
    <t>P (годовой %)</t>
  </si>
  <si>
    <t>T (Срок)</t>
  </si>
  <si>
    <t>Простые %-ы</t>
  </si>
  <si>
    <t>сложные %-ы</t>
  </si>
  <si>
    <t>Комбинированные %-ы</t>
  </si>
  <si>
    <t>А0(Ежегодные выплаты)</t>
  </si>
  <si>
    <t>Т (срок)</t>
  </si>
  <si>
    <t>P (Солжные %-)</t>
  </si>
  <si>
    <t>При выплате нач.периода</t>
  </si>
  <si>
    <t>При выплате в конце периода</t>
  </si>
  <si>
    <t>А</t>
  </si>
  <si>
    <t>Сложные %</t>
  </si>
  <si>
    <t>Комбин</t>
  </si>
  <si>
    <t>S1</t>
  </si>
  <si>
    <t>S2</t>
  </si>
  <si>
    <t>V1</t>
  </si>
  <si>
    <t>V2</t>
  </si>
  <si>
    <t>V</t>
  </si>
  <si>
    <t>t1</t>
  </si>
  <si>
    <t>t2</t>
  </si>
  <si>
    <t>K</t>
  </si>
  <si>
    <t>t1/k</t>
  </si>
  <si>
    <t>S - платеж</t>
  </si>
  <si>
    <t>S3</t>
  </si>
  <si>
    <t>V3</t>
  </si>
  <si>
    <t>S</t>
  </si>
  <si>
    <t>t3</t>
  </si>
  <si>
    <t>t2/k</t>
  </si>
  <si>
    <t>t3/k</t>
  </si>
  <si>
    <t>Vt</t>
  </si>
  <si>
    <t>Сумма выплат 1 периода</t>
  </si>
  <si>
    <t>Остаток</t>
  </si>
  <si>
    <t>Выплаты</t>
  </si>
  <si>
    <t>Все выплашены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</si>
</sst>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Кредит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Зад7!$I$1</c:f>
              <c:strCache>
                <c:ptCount val="1"/>
                <c:pt idx="0">
                  <c:v>Все выплашены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Зад7!$E$2:$E$6</c:f>
              <c:numCache/>
            </c:numRef>
          </c:cat>
          <c:val>
            <c:numRef>
              <c:f>Зад7!$I$2:$I$6</c:f>
              <c:numCache/>
            </c:numRef>
          </c:val>
        </c:ser>
        <c:ser>
          <c:idx val="1"/>
          <c:order val="1"/>
          <c:tx>
            <c:strRef>
              <c:f>Зад7!$J$1</c:f>
              <c:strCache>
                <c:ptCount val="1"/>
                <c:pt idx="0">
                  <c:v>Остаток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Зад7!$E$2:$E$6</c:f>
              <c:numCache/>
            </c:numRef>
          </c:cat>
          <c:val>
            <c:numRef>
              <c:f>Зад7!$J$2:$J$6</c:f>
              <c:numCache/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17601"/>
        <c:crosses val="autoZero"/>
        <c:auto val="1"/>
        <c:lblOffset val="100"/>
        <c:noMultiLvlLbl val="0"/>
      </c:catAx>
      <c:valAx>
        <c:axId val="40117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70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</xdr:row>
      <xdr:rowOff>152400</xdr:rowOff>
    </xdr:from>
    <xdr:to>
      <xdr:col>9</xdr:col>
      <xdr:colOff>152400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3771900" y="800100"/>
        <a:ext cx="4505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9" sqref="A9"/>
    </sheetView>
  </sheetViews>
  <sheetFormatPr defaultColWidth="9.140625" defaultRowHeight="12.75"/>
  <cols>
    <col min="1" max="1" width="21.140625" style="0" customWidth="1"/>
    <col min="3" max="3" width="13.421875" style="0" customWidth="1"/>
  </cols>
  <sheetData>
    <row r="1" spans="1:3" ht="12.75">
      <c r="A1" t="s">
        <v>3</v>
      </c>
      <c r="B1" t="s">
        <v>5</v>
      </c>
      <c r="C1" t="s">
        <v>4</v>
      </c>
    </row>
    <row r="2" spans="1:3" ht="12.75">
      <c r="A2">
        <v>100000</v>
      </c>
      <c r="B2">
        <v>1.5</v>
      </c>
      <c r="C2" s="1">
        <v>0.4</v>
      </c>
    </row>
    <row r="4" ht="12.75">
      <c r="A4" t="s">
        <v>6</v>
      </c>
    </row>
    <row r="5" ht="12.75">
      <c r="A5">
        <f>A2*(1+C2*B2)</f>
        <v>160000</v>
      </c>
    </row>
    <row r="6" ht="12.75">
      <c r="A6" t="s">
        <v>7</v>
      </c>
    </row>
    <row r="7" ht="12.75">
      <c r="A7" s="2">
        <f>A2*(1+C2)^B2</f>
        <v>165650.23392678922</v>
      </c>
    </row>
    <row r="8" ht="12.75">
      <c r="A8" t="s">
        <v>8</v>
      </c>
    </row>
    <row r="9" ht="12.75">
      <c r="A9">
        <f>A2*(1+C2)^1*(1+C2*0.5)</f>
        <v>168000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E2" sqref="E2"/>
    </sheetView>
  </sheetViews>
  <sheetFormatPr defaultColWidth="9.140625" defaultRowHeight="12.75"/>
  <cols>
    <col min="1" max="1" width="21.7109375" style="0" customWidth="1"/>
    <col min="3" max="3" width="14.57421875" style="0" customWidth="1"/>
    <col min="4" max="4" width="23.140625" style="0" customWidth="1"/>
    <col min="5" max="5" width="27.00390625" style="0" customWidth="1"/>
  </cols>
  <sheetData>
    <row r="1" spans="1:5" ht="12.75">
      <c r="A1" t="s">
        <v>9</v>
      </c>
      <c r="B1" t="s">
        <v>10</v>
      </c>
      <c r="C1" t="s">
        <v>11</v>
      </c>
      <c r="D1" t="s">
        <v>12</v>
      </c>
      <c r="E1" t="s">
        <v>13</v>
      </c>
    </row>
    <row r="2" spans="1:5" ht="12.75">
      <c r="A2">
        <v>10000000</v>
      </c>
      <c r="B2">
        <v>5</v>
      </c>
      <c r="C2" s="1">
        <v>0.65</v>
      </c>
      <c r="D2" s="3">
        <f>PV(C2,5,-A2,,1)</f>
        <v>23308980.952356856</v>
      </c>
      <c r="E2" s="3">
        <f>PV(C2,5,-A2,,0)</f>
        <v>14126655.12264052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7" sqref="A7"/>
    </sheetView>
  </sheetViews>
  <sheetFormatPr defaultColWidth="9.140625" defaultRowHeight="12.75"/>
  <cols>
    <col min="1" max="1" width="11.140625" style="0" customWidth="1"/>
  </cols>
  <sheetData>
    <row r="1" spans="1:3" ht="12.75">
      <c r="A1" t="s">
        <v>14</v>
      </c>
      <c r="B1" t="s">
        <v>1</v>
      </c>
      <c r="C1" t="s">
        <v>0</v>
      </c>
    </row>
    <row r="2" spans="1:3" ht="12.75">
      <c r="A2">
        <v>30000000</v>
      </c>
      <c r="B2">
        <v>2.5</v>
      </c>
      <c r="C2" s="1">
        <v>0.4</v>
      </c>
    </row>
    <row r="4" ht="12.75">
      <c r="A4" t="s">
        <v>15</v>
      </c>
    </row>
    <row r="5" ht="12.75">
      <c r="A5">
        <f>A2/(1+C2)^B2</f>
        <v>12936034.511150764</v>
      </c>
    </row>
    <row r="6" ht="12.75">
      <c r="A6" t="s">
        <v>16</v>
      </c>
    </row>
    <row r="7" ht="12.75">
      <c r="A7">
        <f>A2/((1+C2)^2*(1+C2*0.5))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6" sqref="D6"/>
    </sheetView>
  </sheetViews>
  <sheetFormatPr defaultColWidth="9.140625" defaultRowHeight="12.75"/>
  <cols>
    <col min="1" max="2" width="10.140625" style="0" bestFit="1" customWidth="1"/>
    <col min="3" max="3" width="11.7109375" style="0" customWidth="1"/>
    <col min="4" max="4" width="10.8515625" style="0" customWidth="1"/>
    <col min="6" max="7" width="10.140625" style="0" bestFit="1" customWidth="1"/>
  </cols>
  <sheetData>
    <row r="1" spans="1:7" ht="12.75">
      <c r="A1" t="s">
        <v>17</v>
      </c>
      <c r="B1" t="s">
        <v>18</v>
      </c>
      <c r="C1" t="s">
        <v>19</v>
      </c>
      <c r="D1" t="s">
        <v>20</v>
      </c>
      <c r="E1" t="s">
        <v>0</v>
      </c>
      <c r="F1" t="s">
        <v>21</v>
      </c>
      <c r="G1" t="s">
        <v>24</v>
      </c>
    </row>
    <row r="2" spans="1:7" ht="12.75">
      <c r="A2">
        <v>100000</v>
      </c>
      <c r="B2">
        <v>150000</v>
      </c>
      <c r="C2" s="4">
        <v>36203</v>
      </c>
      <c r="D2" s="4">
        <v>36234</v>
      </c>
      <c r="E2" s="1">
        <v>0.5</v>
      </c>
      <c r="F2" s="4">
        <v>36255</v>
      </c>
      <c r="G2" s="2">
        <v>360</v>
      </c>
    </row>
    <row r="4" spans="1:2" ht="12.75">
      <c r="A4" t="s">
        <v>22</v>
      </c>
      <c r="B4" t="s">
        <v>23</v>
      </c>
    </row>
    <row r="5" spans="1:4" ht="12.75">
      <c r="A5" s="2">
        <f>F2-C2</f>
        <v>52</v>
      </c>
      <c r="B5" s="2">
        <f>F2-D2</f>
        <v>21</v>
      </c>
      <c r="D5" t="s">
        <v>26</v>
      </c>
    </row>
    <row r="6" spans="1:4" ht="12.75">
      <c r="A6" t="s">
        <v>25</v>
      </c>
      <c r="D6">
        <f>A2*(1+E2*A7)+B2*(1+E2*B7)</f>
        <v>261597.2222222222</v>
      </c>
    </row>
    <row r="7" spans="1:2" ht="12.75">
      <c r="A7">
        <f>A5/$G$2</f>
        <v>0.14444444444444443</v>
      </c>
      <c r="B7">
        <f>B5/$G$2</f>
        <v>0.058333333333333334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1" sqref="A11"/>
    </sheetView>
  </sheetViews>
  <sheetFormatPr defaultColWidth="9.140625" defaultRowHeight="12.75"/>
  <cols>
    <col min="1" max="7" width="10.140625" style="0" bestFit="1" customWidth="1"/>
    <col min="9" max="9" width="10.140625" style="0" bestFit="1" customWidth="1"/>
  </cols>
  <sheetData>
    <row r="1" spans="1:9" ht="12.75">
      <c r="A1" t="s">
        <v>17</v>
      </c>
      <c r="B1" t="s">
        <v>18</v>
      </c>
      <c r="C1" t="s">
        <v>27</v>
      </c>
      <c r="D1" t="s">
        <v>19</v>
      </c>
      <c r="E1" t="s">
        <v>20</v>
      </c>
      <c r="F1" t="s">
        <v>28</v>
      </c>
      <c r="G1" t="s">
        <v>21</v>
      </c>
      <c r="H1" t="s">
        <v>0</v>
      </c>
      <c r="I1" t="s">
        <v>24</v>
      </c>
    </row>
    <row r="2" spans="1:9" ht="12.75">
      <c r="A2">
        <v>100000</v>
      </c>
      <c r="B2">
        <v>150000</v>
      </c>
      <c r="C2">
        <v>200000</v>
      </c>
      <c r="D2" s="4">
        <v>36295</v>
      </c>
      <c r="E2" s="4">
        <v>36326</v>
      </c>
      <c r="F2" s="4">
        <v>36387</v>
      </c>
      <c r="G2" s="4">
        <v>36373</v>
      </c>
      <c r="H2" s="1">
        <v>0.8</v>
      </c>
      <c r="I2" s="2">
        <v>360</v>
      </c>
    </row>
    <row r="4" ht="12.75">
      <c r="A4" t="s">
        <v>29</v>
      </c>
    </row>
    <row r="5" ht="12.75">
      <c r="A5">
        <f>A2+B2+C2</f>
        <v>450000</v>
      </c>
    </row>
    <row r="6" spans="1:3" ht="12.75">
      <c r="A6" t="s">
        <v>22</v>
      </c>
      <c r="B6" t="s">
        <v>23</v>
      </c>
      <c r="C6" t="s">
        <v>30</v>
      </c>
    </row>
    <row r="7" spans="1:3" ht="12.75">
      <c r="A7" s="2">
        <f>G2-$D$2</f>
        <v>78</v>
      </c>
      <c r="B7" s="2">
        <f>G2-E2</f>
        <v>47</v>
      </c>
      <c r="C7" s="2">
        <f>-(G2-F2)</f>
        <v>14</v>
      </c>
    </row>
    <row r="8" spans="1:3" ht="12.75">
      <c r="A8" t="s">
        <v>25</v>
      </c>
      <c r="B8" t="s">
        <v>31</v>
      </c>
      <c r="C8" t="s">
        <v>32</v>
      </c>
    </row>
    <row r="9" spans="1:3" ht="12.75">
      <c r="A9">
        <f>A7/I2</f>
        <v>0.21666666666666667</v>
      </c>
      <c r="B9">
        <f>B7/I2</f>
        <v>0.13055555555555556</v>
      </c>
      <c r="C9">
        <f>C7/I2</f>
        <v>0.03888888888888889</v>
      </c>
    </row>
    <row r="11" ht="12.75">
      <c r="A11" s="5">
        <f>A2*(1+H2*A9)+B2*(1+H2*B9)+C2*(1+H2*C9)^(-1)</f>
        <v>476965.5172413793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7" sqref="A7"/>
    </sheetView>
  </sheetViews>
  <sheetFormatPr defaultColWidth="9.140625" defaultRowHeight="12.75"/>
  <cols>
    <col min="1" max="1" width="10.140625" style="0" bestFit="1" customWidth="1"/>
    <col min="2" max="2" width="10.8515625" style="0" customWidth="1"/>
    <col min="3" max="4" width="10.140625" style="0" bestFit="1" customWidth="1"/>
    <col min="6" max="6" width="10.140625" style="0" bestFit="1" customWidth="1"/>
  </cols>
  <sheetData>
    <row r="1" spans="1:7" ht="12.75">
      <c r="A1" t="s">
        <v>17</v>
      </c>
      <c r="B1" t="s">
        <v>19</v>
      </c>
      <c r="C1" t="s">
        <v>18</v>
      </c>
      <c r="D1" t="s">
        <v>20</v>
      </c>
      <c r="E1" t="s">
        <v>27</v>
      </c>
      <c r="F1" t="s">
        <v>28</v>
      </c>
      <c r="G1" t="s">
        <v>29</v>
      </c>
    </row>
    <row r="2" spans="1:7" ht="12.75">
      <c r="A2">
        <v>1000</v>
      </c>
      <c r="B2" s="4">
        <v>36596</v>
      </c>
      <c r="C2">
        <v>2000</v>
      </c>
      <c r="D2" s="4">
        <v>36636</v>
      </c>
      <c r="E2">
        <v>5000</v>
      </c>
      <c r="F2" s="4">
        <v>36652</v>
      </c>
      <c r="G2">
        <v>8000</v>
      </c>
    </row>
    <row r="4" spans="1:3" ht="12.75">
      <c r="A4" t="s">
        <v>22</v>
      </c>
      <c r="B4" t="s">
        <v>23</v>
      </c>
      <c r="C4" t="s">
        <v>30</v>
      </c>
    </row>
    <row r="5" spans="1:3" ht="12.75">
      <c r="A5" s="2">
        <f>F2-$B$2</f>
        <v>56</v>
      </c>
      <c r="B5" s="2">
        <f>F2-D2</f>
        <v>16</v>
      </c>
      <c r="C5" s="2">
        <f>F2-F2</f>
        <v>0</v>
      </c>
    </row>
    <row r="6" spans="1:2" ht="12.75">
      <c r="A6" t="s">
        <v>2</v>
      </c>
      <c r="B6" t="s">
        <v>33</v>
      </c>
    </row>
    <row r="7" spans="1:2" ht="12.75">
      <c r="A7">
        <f>(A2*A5+C2*B5)/(A2+C2+E2)</f>
        <v>11</v>
      </c>
      <c r="B7" s="4">
        <f>F2-A7</f>
        <v>36641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B1">
      <selection activeCell="J3" sqref="J3"/>
    </sheetView>
  </sheetViews>
  <sheetFormatPr defaultColWidth="9.140625" defaultRowHeight="12.75"/>
  <cols>
    <col min="1" max="1" width="22.7109375" style="0" customWidth="1"/>
    <col min="3" max="3" width="14.421875" style="0" bestFit="1" customWidth="1"/>
    <col min="6" max="6" width="20.00390625" style="0" customWidth="1"/>
    <col min="7" max="7" width="14.421875" style="0" bestFit="1" customWidth="1"/>
    <col min="8" max="8" width="4.140625" style="0" customWidth="1"/>
    <col min="9" max="9" width="18.7109375" style="0" customWidth="1"/>
    <col min="10" max="10" width="14.421875" style="0" bestFit="1" customWidth="1"/>
  </cols>
  <sheetData>
    <row r="1" spans="1:10" ht="12.75">
      <c r="A1" t="s">
        <v>29</v>
      </c>
      <c r="C1" t="s">
        <v>1</v>
      </c>
      <c r="D1" t="s">
        <v>0</v>
      </c>
      <c r="E1" t="s">
        <v>21</v>
      </c>
      <c r="F1" t="s">
        <v>36</v>
      </c>
      <c r="G1" t="s">
        <v>35</v>
      </c>
      <c r="I1" t="s">
        <v>37</v>
      </c>
      <c r="J1" t="s">
        <v>35</v>
      </c>
    </row>
    <row r="2" spans="1:10" ht="12.75">
      <c r="A2">
        <v>24000000</v>
      </c>
      <c r="C2">
        <v>5</v>
      </c>
      <c r="D2" s="1">
        <v>0.09</v>
      </c>
      <c r="E2">
        <v>1998</v>
      </c>
      <c r="F2" s="3">
        <f>PMT($D$2,5,-A2,,0)</f>
        <v>6170218.966961876</v>
      </c>
      <c r="G2" s="3">
        <f>A2-F2</f>
        <v>17829781.033038124</v>
      </c>
      <c r="I2" s="3">
        <f>F2</f>
        <v>6170218.966961876</v>
      </c>
      <c r="J2" s="3">
        <f>G2</f>
        <v>17829781.033038124</v>
      </c>
    </row>
    <row r="3" spans="1:10" ht="12.75">
      <c r="A3" t="s">
        <v>34</v>
      </c>
      <c r="C3" t="s">
        <v>35</v>
      </c>
      <c r="E3">
        <v>1999</v>
      </c>
      <c r="F3" s="3">
        <f>PMT($D$2,5,-G2,,0)</f>
        <v>4583902.212784539</v>
      </c>
      <c r="G3" s="3">
        <f>G2-F3</f>
        <v>13245878.820253585</v>
      </c>
      <c r="I3" s="3">
        <f>I2+F3</f>
        <v>10754121.179746415</v>
      </c>
      <c r="J3" s="3">
        <f>G3</f>
        <v>13245878.820253585</v>
      </c>
    </row>
    <row r="4" spans="1:10" ht="12.75">
      <c r="A4" s="3">
        <f>PMT(D2,C2,-A2,,1)</f>
        <v>5660751.345836583</v>
      </c>
      <c r="C4" s="3">
        <f>A2-A4</f>
        <v>18339248.654163416</v>
      </c>
      <c r="E4">
        <v>2000</v>
      </c>
      <c r="F4" s="3">
        <f>PMT($D$2,5,-G3,,0)</f>
        <v>3405415.5304503026</v>
      </c>
      <c r="G4" s="3">
        <f>G3-F4</f>
        <v>9840463.289803281</v>
      </c>
      <c r="I4" s="3">
        <f>I3+F4</f>
        <v>14159536.710196719</v>
      </c>
      <c r="J4" s="3">
        <f>G4</f>
        <v>9840463.289803281</v>
      </c>
    </row>
    <row r="5" spans="1:10" ht="12.75">
      <c r="A5" s="3"/>
      <c r="E5">
        <v>2001</v>
      </c>
      <c r="F5" s="3">
        <f>PMT($D$2,5,-G4,,0)</f>
        <v>2529908.8847681778</v>
      </c>
      <c r="G5" s="3">
        <f>G4-F5</f>
        <v>7310554.405035104</v>
      </c>
      <c r="I5" s="3">
        <f>I4+F5</f>
        <v>16689445.594964895</v>
      </c>
      <c r="J5" s="3">
        <f>G5</f>
        <v>7310554.405035104</v>
      </c>
    </row>
    <row r="6" spans="1:10" ht="12.75">
      <c r="A6" s="3"/>
      <c r="E6">
        <v>2002</v>
      </c>
      <c r="F6" s="3">
        <f>PMT($D$2,5,-G5,,0)</f>
        <v>1879488.3937064286</v>
      </c>
      <c r="G6" s="3">
        <f>G5-F6</f>
        <v>5431066.011328675</v>
      </c>
      <c r="I6" s="3">
        <f>I5+F6</f>
        <v>18568933.988671325</v>
      </c>
      <c r="J6" s="3">
        <f>G6</f>
        <v>5431066.011328675</v>
      </c>
    </row>
    <row r="7" ht="12.75">
      <c r="A7" s="3"/>
    </row>
    <row r="8" ht="12.75">
      <c r="A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2010-04-10T16:00:55Z</dcterms:modified>
  <cp:category/>
  <cp:version/>
  <cp:contentType/>
  <cp:contentStatus/>
</cp:coreProperties>
</file>